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2016\SP16D9001 (Benoist Farms Road)\2015509\lighting\eng_data\"/>
    </mc:Choice>
  </mc:AlternateContent>
  <xr:revisionPtr revIDLastSave="0" documentId="13_ncr:1_{FFA6E7E5-94E0-4C4E-9D0A-6D76EEDB077B}" xr6:coauthVersionLast="44" xr6:coauthVersionMax="44" xr10:uidLastSave="{00000000-0000-0000-0000-000000000000}"/>
  <bookViews>
    <workbookView xWindow="-120" yWindow="-120" windowWidth="29040" windowHeight="15840" xr2:uid="{F76735FD-6791-480B-9E50-6F7CE077050C}"/>
  </bookViews>
  <sheets>
    <sheet name="Input" sheetId="14" r:id="rId1"/>
    <sheet name="Breakers" sheetId="15" r:id="rId2"/>
    <sheet name="Voltage Drop Table" sheetId="1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16" l="1"/>
  <c r="A2" i="16" l="1"/>
  <c r="C14" i="16" l="1"/>
  <c r="C13" i="16"/>
  <c r="E7" i="16"/>
  <c r="E8" i="16"/>
  <c r="E9" i="16"/>
  <c r="E10" i="16"/>
  <c r="E11" i="16"/>
  <c r="E6" i="16"/>
  <c r="C11" i="16"/>
  <c r="C10" i="16"/>
  <c r="C9" i="16"/>
  <c r="C8" i="16"/>
  <c r="C7" i="16"/>
  <c r="C6" i="16"/>
  <c r="A11" i="16"/>
  <c r="A10" i="16"/>
  <c r="A9" i="16"/>
  <c r="A8" i="16"/>
  <c r="A7" i="16"/>
  <c r="A6" i="16"/>
  <c r="D22" i="15"/>
  <c r="E22" i="15" s="1"/>
  <c r="D19" i="15"/>
  <c r="E19" i="15" s="1"/>
  <c r="D20" i="15"/>
  <c r="E20" i="15" s="1"/>
  <c r="D21" i="15"/>
  <c r="E21" i="15" s="1"/>
  <c r="D17" i="15" l="1"/>
  <c r="E17" i="15" s="1"/>
  <c r="D18" i="15"/>
  <c r="E18" i="15" s="1"/>
  <c r="C15" i="16" l="1"/>
  <c r="B11" i="15"/>
  <c r="C9" i="15"/>
  <c r="C7" i="15"/>
  <c r="C16" i="16" l="1"/>
  <c r="C17" i="16" s="1"/>
  <c r="E25" i="15"/>
  <c r="C25" i="15" s="1"/>
  <c r="C27" i="15" s="1"/>
  <c r="D25" i="15" l="1"/>
  <c r="C30" i="15" l="1"/>
</calcChain>
</file>

<file path=xl/sharedStrings.xml><?xml version="1.0" encoding="utf-8"?>
<sst xmlns="http://schemas.openxmlformats.org/spreadsheetml/2006/main" count="80" uniqueCount="68">
  <si>
    <t>Road Number:</t>
  </si>
  <si>
    <t>Circuit:</t>
  </si>
  <si>
    <t>County:</t>
  </si>
  <si>
    <t>Date:</t>
  </si>
  <si>
    <t>Service Voltage:</t>
  </si>
  <si>
    <t>Existing Power Source Service:</t>
  </si>
  <si>
    <t>Temp. for Wire Resistance:</t>
  </si>
  <si>
    <t>Project Number:</t>
  </si>
  <si>
    <t>60 CYCLE AC RESISTANCE ONE WIRE (CU)</t>
  </si>
  <si>
    <t>WIRE SIZE</t>
  </si>
  <si>
    <t>25 Deg. C.</t>
  </si>
  <si>
    <t>40 Deg. C.</t>
  </si>
  <si>
    <t>75 Deg. C.</t>
  </si>
  <si>
    <t>(#AWG)</t>
  </si>
  <si>
    <t>(OHMS/FT)</t>
  </si>
  <si>
    <t>1/0</t>
  </si>
  <si>
    <t>8</t>
  </si>
  <si>
    <t>6</t>
  </si>
  <si>
    <t>4</t>
  </si>
  <si>
    <t>2</t>
  </si>
  <si>
    <t>PROJECT NO:</t>
  </si>
  <si>
    <t>CLIENT:</t>
  </si>
  <si>
    <t>PROJECT:</t>
  </si>
  <si>
    <t>SERVICE TYPE:</t>
  </si>
  <si>
    <t>Breaker Sizes</t>
  </si>
  <si>
    <t>Demand Load (Amps)</t>
  </si>
  <si>
    <t>Design Load (Amps)</t>
  </si>
  <si>
    <t>Design (Volt Amps)</t>
  </si>
  <si>
    <t>Main Breaker</t>
  </si>
  <si>
    <t>Totals</t>
  </si>
  <si>
    <t>Connected Load (KVA)</t>
  </si>
  <si>
    <t>Overcurrent Design Load (KVA)</t>
  </si>
  <si>
    <t xml:space="preserve">Branch Ckt Bkr </t>
  </si>
  <si>
    <t>LOAD CENTER AND CIRCUIT DESIGNATION</t>
  </si>
  <si>
    <t>MAIN &amp; CIRCUIT BREAKER SIZES</t>
  </si>
  <si>
    <t>Load Center Prop. Or Exist.</t>
  </si>
  <si>
    <t>Prepared by:</t>
  </si>
  <si>
    <t>Checked by:</t>
  </si>
  <si>
    <t>Load Center Sta. &amp; Offset</t>
  </si>
  <si>
    <t>MM</t>
  </si>
  <si>
    <t>Project  Desciption:</t>
  </si>
  <si>
    <t xml:space="preserve"> LED LIGHTING VOLTAGE DROP CALCULATIONS </t>
  </si>
  <si>
    <t>SW</t>
  </si>
  <si>
    <t>TOTAL CONNECTED LOAD (AMPS)</t>
  </si>
  <si>
    <t>Existing</t>
  </si>
  <si>
    <t>120/240 V, 1 PHASE, 3 WIRE, 2P-100 AMP MAIN CIRCUIT BREAKER</t>
  </si>
  <si>
    <t>20% SPARE CAPACITY</t>
  </si>
  <si>
    <t>TOTAL LOAD</t>
  </si>
  <si>
    <t>TOTAL LOAD IN AMPS</t>
  </si>
  <si>
    <t>VA</t>
  </si>
  <si>
    <t>A</t>
  </si>
  <si>
    <t>TOTAL CONNECTED LOAD (KVA)</t>
  </si>
  <si>
    <t>25% CONTINUOUS LOAD</t>
  </si>
  <si>
    <t>C-III</t>
  </si>
  <si>
    <t>C-IV</t>
  </si>
  <si>
    <t>Load Center "C"</t>
  </si>
  <si>
    <t>PALM BEACH</t>
  </si>
  <si>
    <t>BENOIST FARMS ROAD (SR 80/SOUTHERN BLVD TO BELVEDERE RD)</t>
  </si>
  <si>
    <t>PALM BEACH COUNTY</t>
  </si>
  <si>
    <t>C-I</t>
  </si>
  <si>
    <t>C-II</t>
  </si>
  <si>
    <t>C-V</t>
  </si>
  <si>
    <t>C-VI</t>
  </si>
  <si>
    <t>EXIST. LOAD CENTER "C"</t>
  </si>
  <si>
    <t>CONTINUOUS LOAD</t>
  </si>
  <si>
    <t xml:space="preserve">40 AMPS 1P (BRANCH) </t>
  </si>
  <si>
    <t>STA. 116+84, 1979' LT</t>
  </si>
  <si>
    <t>480 V-To-Ground, 1 PHASE, 3 WIRE, 1P-280 AMP MAIN CIRCUIT BREAKER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</si>
</sst>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"/>
    <numFmt numFmtId="165" formatCode="00\+00"/>
    <numFmt numFmtId="166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Times New Roman"/>
      <family val="1"/>
    </font>
    <font>
      <sz val="8"/>
      <color theme="1"/>
      <name val="FDOT Mono Bold"/>
      <family val="2"/>
    </font>
    <font>
      <b/>
      <sz val="8"/>
      <color theme="1"/>
      <name val="FDOT Mono Bold"/>
      <family val="2"/>
    </font>
    <font>
      <b/>
      <sz val="10"/>
      <color theme="1"/>
      <name val="FDOT Mono Bold"/>
      <family val="2"/>
    </font>
    <font>
      <sz val="12"/>
      <name val="Arial"/>
      <family val="2"/>
    </font>
    <font>
      <sz val="8"/>
      <name val="FDOT Mono Bold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8"/>
      </top>
      <bottom/>
      <diagonal/>
    </border>
    <border>
      <left/>
      <right style="medium">
        <color indexed="64"/>
      </right>
      <top style="thick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79">
    <xf numFmtId="0" fontId="0" fillId="0" borderId="0" xfId="0"/>
    <xf numFmtId="164" fontId="2" fillId="0" borderId="1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3" fillId="0" borderId="0" xfId="0" applyFont="1"/>
    <xf numFmtId="14" fontId="0" fillId="0" borderId="0" xfId="0" applyNumberFormat="1"/>
    <xf numFmtId="0" fontId="4" fillId="0" borderId="0" xfId="0" applyFont="1"/>
    <xf numFmtId="0" fontId="5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12" xfId="0" applyFont="1" applyBorder="1"/>
    <xf numFmtId="2" fontId="3" fillId="0" borderId="12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2" fontId="7" fillId="0" borderId="17" xfId="0" applyNumberFormat="1" applyFont="1" applyBorder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/>
    </xf>
    <xf numFmtId="14" fontId="0" fillId="3" borderId="0" xfId="0" applyNumberFormat="1" applyFill="1"/>
    <xf numFmtId="165" fontId="0" fillId="3" borderId="0" xfId="0" applyNumberFormat="1" applyFill="1" applyAlignment="1">
      <alignment horizontal="center"/>
    </xf>
    <xf numFmtId="0" fontId="7" fillId="0" borderId="19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49" fontId="0" fillId="3" borderId="0" xfId="0" applyNumberFormat="1" applyFill="1" applyAlignment="1">
      <alignment horizontal="center"/>
    </xf>
    <xf numFmtId="1" fontId="7" fillId="0" borderId="2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5" xfId="0" applyBorder="1" applyAlignment="1"/>
    <xf numFmtId="0" fontId="0" fillId="0" borderId="9" xfId="0" applyBorder="1"/>
    <xf numFmtId="0" fontId="7" fillId="0" borderId="10" xfId="0" applyFont="1" applyFill="1" applyBorder="1" applyAlignment="1">
      <alignment horizontal="left" vertical="center"/>
    </xf>
    <xf numFmtId="166" fontId="7" fillId="0" borderId="0" xfId="0" applyNumberFormat="1" applyFont="1" applyBorder="1" applyAlignment="1">
      <alignment vertical="center"/>
    </xf>
    <xf numFmtId="166" fontId="7" fillId="0" borderId="10" xfId="0" applyNumberFormat="1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2" fontId="0" fillId="0" borderId="0" xfId="0" applyNumberFormat="1"/>
    <xf numFmtId="0" fontId="7" fillId="0" borderId="0" xfId="0" applyFont="1" applyAlignment="1">
      <alignment horizontal="left" vertical="center"/>
    </xf>
    <xf numFmtId="0" fontId="0" fillId="3" borderId="0" xfId="0" applyFill="1" applyAlignment="1">
      <alignment wrapText="1"/>
    </xf>
    <xf numFmtId="166" fontId="7" fillId="0" borderId="0" xfId="0" applyNumberFormat="1" applyFont="1" applyBorder="1" applyAlignment="1">
      <alignment horizontal="right" vertical="center"/>
    </xf>
    <xf numFmtId="166" fontId="7" fillId="0" borderId="10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center"/>
    </xf>
    <xf numFmtId="49" fontId="3" fillId="0" borderId="12" xfId="0" applyNumberFormat="1" applyFont="1" applyBorder="1" applyAlignment="1">
      <alignment horizontal="center" vertical="center"/>
    </xf>
    <xf numFmtId="0" fontId="0" fillId="3" borderId="0" xfId="0" applyNumberFormat="1" applyFill="1" applyAlignment="1">
      <alignment horizontal="center"/>
    </xf>
    <xf numFmtId="49" fontId="7" fillId="0" borderId="13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2" borderId="0" xfId="0" applyFont="1" applyFill="1" applyAlignment="1">
      <alignment horizontal="left"/>
    </xf>
    <xf numFmtId="0" fontId="4" fillId="2" borderId="0" xfId="0" applyNumberFormat="1" applyFont="1" applyFill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2" fontId="7" fillId="0" borderId="23" xfId="0" applyNumberFormat="1" applyFont="1" applyBorder="1" applyAlignment="1">
      <alignment horizontal="center" vertical="center"/>
    </xf>
    <xf numFmtId="2" fontId="7" fillId="0" borderId="24" xfId="0" applyNumberFormat="1" applyFont="1" applyBorder="1" applyAlignment="1">
      <alignment horizontal="center" vertical="center"/>
    </xf>
    <xf numFmtId="2" fontId="7" fillId="0" borderId="26" xfId="0" applyNumberFormat="1" applyFont="1" applyBorder="1" applyAlignment="1">
      <alignment horizontal="center" vertical="center"/>
    </xf>
    <xf numFmtId="2" fontId="7" fillId="0" borderId="21" xfId="0" applyNumberFormat="1" applyFont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25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</cellXfs>
  <cellStyles count="2">
    <cellStyle name="Normal" xfId="0" builtinId="0"/>
    <cellStyle name="Normal 119" xfId="1" xr:uid="{6714999A-818A-4308-90EE-29F8C68639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F1B48-6833-41BF-A01B-B942D091345A}">
  <dimension ref="A2:I35"/>
  <sheetViews>
    <sheetView tabSelected="1" workbookViewId="0">
      <selection activeCell="B23" sqref="B23"/>
    </sheetView>
  </sheetViews>
  <sheetFormatPr defaultRowHeight="15" x14ac:dyDescent="0.25"/>
  <cols>
    <col min="1" max="1" width="27.85546875" bestFit="1" customWidth="1"/>
    <col min="2" max="2" width="29" customWidth="1"/>
    <col min="3" max="3" width="25.140625" bestFit="1" customWidth="1"/>
    <col min="4" max="4" width="14.7109375" customWidth="1"/>
    <col min="6" max="6" width="9.7109375" bestFit="1" customWidth="1"/>
    <col min="7" max="9" width="10.140625" bestFit="1" customWidth="1"/>
  </cols>
  <sheetData>
    <row r="2" spans="1:4" x14ac:dyDescent="0.25">
      <c r="A2" t="s">
        <v>36</v>
      </c>
      <c r="B2" s="26" t="s">
        <v>39</v>
      </c>
      <c r="C2" t="s">
        <v>37</v>
      </c>
      <c r="D2" s="26" t="s">
        <v>42</v>
      </c>
    </row>
    <row r="4" spans="1:4" x14ac:dyDescent="0.25">
      <c r="A4" t="s">
        <v>7</v>
      </c>
      <c r="B4" s="55">
        <v>2015509</v>
      </c>
      <c r="C4" t="s">
        <v>2</v>
      </c>
      <c r="D4" s="26" t="s">
        <v>56</v>
      </c>
    </row>
    <row r="6" spans="1:4" x14ac:dyDescent="0.25">
      <c r="A6" t="s">
        <v>0</v>
      </c>
      <c r="B6" s="27"/>
    </row>
    <row r="8" spans="1:4" x14ac:dyDescent="0.25">
      <c r="A8" t="s">
        <v>40</v>
      </c>
      <c r="B8" s="26" t="s">
        <v>57</v>
      </c>
    </row>
    <row r="10" spans="1:4" x14ac:dyDescent="0.25">
      <c r="A10" t="s">
        <v>1</v>
      </c>
      <c r="B10" s="37" t="s">
        <v>53</v>
      </c>
      <c r="C10" t="s">
        <v>3</v>
      </c>
      <c r="D10" s="28">
        <v>43998</v>
      </c>
    </row>
    <row r="11" spans="1:4" x14ac:dyDescent="0.25">
      <c r="B11" s="37" t="s">
        <v>54</v>
      </c>
      <c r="D11" s="14"/>
    </row>
    <row r="12" spans="1:4" x14ac:dyDescent="0.25">
      <c r="A12" t="s">
        <v>35</v>
      </c>
      <c r="B12" s="27" t="s">
        <v>44</v>
      </c>
    </row>
    <row r="13" spans="1:4" x14ac:dyDescent="0.25">
      <c r="B13" s="27" t="s">
        <v>55</v>
      </c>
    </row>
    <row r="14" spans="1:4" x14ac:dyDescent="0.25">
      <c r="A14" t="s">
        <v>38</v>
      </c>
      <c r="B14" s="29" t="s">
        <v>66</v>
      </c>
      <c r="C14" t="s">
        <v>4</v>
      </c>
      <c r="D14" s="26">
        <v>480</v>
      </c>
    </row>
    <row r="16" spans="1:4" ht="45" x14ac:dyDescent="0.25">
      <c r="A16" t="s">
        <v>5</v>
      </c>
      <c r="B16" s="50" t="s">
        <v>67</v>
      </c>
      <c r="C16" t="s">
        <v>6</v>
      </c>
      <c r="D16" s="26">
        <v>75</v>
      </c>
    </row>
    <row r="19" spans="6:9" ht="15.75" thickBot="1" x14ac:dyDescent="0.3"/>
    <row r="20" spans="6:9" ht="15.75" customHeight="1" x14ac:dyDescent="0.25">
      <c r="F20" s="57" t="s">
        <v>8</v>
      </c>
      <c r="G20" s="58"/>
      <c r="H20" s="58"/>
      <c r="I20" s="59"/>
    </row>
    <row r="21" spans="6:9" x14ac:dyDescent="0.25">
      <c r="F21" s="60"/>
      <c r="G21" s="61"/>
      <c r="H21" s="61"/>
      <c r="I21" s="62"/>
    </row>
    <row r="22" spans="6:9" x14ac:dyDescent="0.25">
      <c r="F22" s="2" t="s">
        <v>9</v>
      </c>
      <c r="G22" s="3" t="s">
        <v>10</v>
      </c>
      <c r="H22" s="3" t="s">
        <v>11</v>
      </c>
      <c r="I22" s="4" t="s">
        <v>12</v>
      </c>
    </row>
    <row r="23" spans="6:9" ht="15.75" thickBot="1" x14ac:dyDescent="0.3">
      <c r="F23" s="2" t="s">
        <v>13</v>
      </c>
      <c r="G23" s="3" t="s">
        <v>14</v>
      </c>
      <c r="H23" s="3" t="s">
        <v>14</v>
      </c>
      <c r="I23" s="4" t="s">
        <v>14</v>
      </c>
    </row>
    <row r="24" spans="6:9" ht="15.75" thickTop="1" x14ac:dyDescent="0.25">
      <c r="F24" s="5" t="s">
        <v>15</v>
      </c>
      <c r="G24" s="1"/>
      <c r="H24" s="1"/>
      <c r="I24" s="6">
        <v>1.22E-4</v>
      </c>
    </row>
    <row r="25" spans="6:9" x14ac:dyDescent="0.25">
      <c r="F25" s="7" t="s">
        <v>16</v>
      </c>
      <c r="G25" s="8">
        <v>6.5399999999999996E-4</v>
      </c>
      <c r="H25" s="8">
        <v>6.9200000000000002E-4</v>
      </c>
      <c r="I25" s="9">
        <v>8.0900000000000004E-4</v>
      </c>
    </row>
    <row r="26" spans="6:9" x14ac:dyDescent="0.25">
      <c r="F26" s="7" t="s">
        <v>17</v>
      </c>
      <c r="G26" s="8">
        <v>4.0999999999999999E-4</v>
      </c>
      <c r="H26" s="8">
        <v>4.3350000000000002E-4</v>
      </c>
      <c r="I26" s="9">
        <v>5.1000000000000004E-4</v>
      </c>
    </row>
    <row r="27" spans="6:9" x14ac:dyDescent="0.25">
      <c r="F27" s="7" t="s">
        <v>18</v>
      </c>
      <c r="G27" s="8">
        <v>2.5900000000000001E-4</v>
      </c>
      <c r="H27" s="8">
        <v>2.7399999999999999E-4</v>
      </c>
      <c r="I27" s="9">
        <v>3.21E-4</v>
      </c>
    </row>
    <row r="28" spans="6:9" x14ac:dyDescent="0.25">
      <c r="F28" s="7" t="s">
        <v>19</v>
      </c>
      <c r="G28" s="8">
        <v>1.6200000000000001E-4</v>
      </c>
      <c r="H28" s="8">
        <v>1.7149999999999999E-4</v>
      </c>
      <c r="I28" s="9">
        <v>2.0100000000000001E-4</v>
      </c>
    </row>
    <row r="29" spans="6:9" ht="15.75" thickBot="1" x14ac:dyDescent="0.3">
      <c r="F29" s="10">
        <v>1</v>
      </c>
      <c r="G29" s="11">
        <v>1.021E-4</v>
      </c>
      <c r="H29" s="11">
        <v>1.0811000000000001E-4</v>
      </c>
      <c r="I29" s="12">
        <v>1.54E-4</v>
      </c>
    </row>
    <row r="35" spans="2:2" x14ac:dyDescent="0.25">
      <c r="B35" s="26" t="s">
        <v>45</v>
      </c>
    </row>
  </sheetData>
  <mergeCells count="1">
    <mergeCell ref="F20:I2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23F74-40DF-4A21-9D1D-B88A36DB4591}">
  <dimension ref="A1:I53"/>
  <sheetViews>
    <sheetView topLeftCell="A10" zoomScaleNormal="100" workbookViewId="0">
      <selection activeCell="E26" sqref="E26"/>
    </sheetView>
  </sheetViews>
  <sheetFormatPr defaultRowHeight="15" x14ac:dyDescent="0.25"/>
  <cols>
    <col min="1" max="1" width="16.7109375" customWidth="1"/>
    <col min="2" max="2" width="14.7109375" customWidth="1"/>
    <col min="3" max="3" width="11.28515625" customWidth="1"/>
    <col min="4" max="6" width="13.7109375" customWidth="1"/>
    <col min="9" max="9" width="33.5703125" customWidth="1"/>
    <col min="14" max="14" width="14.42578125" customWidth="1"/>
  </cols>
  <sheetData>
    <row r="1" spans="1:9" x14ac:dyDescent="0.25">
      <c r="A1" s="13"/>
      <c r="B1" s="13"/>
      <c r="C1" s="13"/>
      <c r="D1" s="13"/>
      <c r="E1" s="13"/>
      <c r="F1" s="13"/>
      <c r="G1" s="13"/>
      <c r="H1" s="13"/>
      <c r="I1" s="13"/>
    </row>
    <row r="2" spans="1:9" x14ac:dyDescent="0.25">
      <c r="A2" s="63" t="s">
        <v>41</v>
      </c>
      <c r="B2" s="63"/>
      <c r="C2" s="63"/>
      <c r="D2" s="63"/>
      <c r="E2" s="63"/>
      <c r="F2" s="63"/>
      <c r="G2" s="16"/>
      <c r="H2" s="16"/>
      <c r="I2" s="13"/>
    </row>
    <row r="3" spans="1:9" x14ac:dyDescent="0.25">
      <c r="A3" s="13"/>
      <c r="B3" s="13"/>
      <c r="C3" s="13"/>
      <c r="D3" s="13"/>
      <c r="E3" s="13"/>
      <c r="F3" s="13"/>
      <c r="G3" s="13"/>
      <c r="H3" s="13"/>
      <c r="I3" s="13"/>
    </row>
    <row r="4" spans="1:9" x14ac:dyDescent="0.25">
      <c r="A4" s="13"/>
      <c r="B4" s="13"/>
      <c r="C4" s="13"/>
      <c r="D4" s="13"/>
      <c r="E4" s="13"/>
      <c r="F4" s="13"/>
      <c r="G4" s="13"/>
      <c r="H4" s="13"/>
      <c r="I4" s="13"/>
    </row>
    <row r="5" spans="1:9" x14ac:dyDescent="0.25">
      <c r="A5" s="13"/>
      <c r="B5" s="13" t="s">
        <v>21</v>
      </c>
      <c r="C5" s="64" t="s">
        <v>58</v>
      </c>
      <c r="D5" s="64"/>
      <c r="E5" s="13"/>
      <c r="F5" s="13"/>
      <c r="I5" s="13"/>
    </row>
    <row r="6" spans="1:9" ht="3" customHeight="1" x14ac:dyDescent="0.25">
      <c r="A6" s="13"/>
      <c r="B6" s="13"/>
      <c r="C6" s="13"/>
      <c r="D6" s="13"/>
      <c r="E6" s="13"/>
      <c r="F6" s="13"/>
      <c r="I6" s="13"/>
    </row>
    <row r="7" spans="1:9" x14ac:dyDescent="0.25">
      <c r="A7" s="13"/>
      <c r="B7" s="13" t="s">
        <v>22</v>
      </c>
      <c r="C7" s="31" t="str">
        <f>Input!B8</f>
        <v>BENOIST FARMS ROAD (SR 80/SOUTHERN BLVD TO BELVEDERE RD)</v>
      </c>
      <c r="D7" s="31"/>
      <c r="E7" s="31"/>
      <c r="F7" s="17"/>
      <c r="I7" s="13"/>
    </row>
    <row r="8" spans="1:9" ht="3" customHeight="1" x14ac:dyDescent="0.25">
      <c r="A8" s="13"/>
      <c r="B8" s="13"/>
      <c r="C8" s="17"/>
      <c r="D8" s="17"/>
      <c r="E8" s="17"/>
      <c r="F8" s="17"/>
      <c r="I8" s="13"/>
    </row>
    <row r="9" spans="1:9" x14ac:dyDescent="0.25">
      <c r="A9" s="13"/>
      <c r="B9" s="13" t="s">
        <v>20</v>
      </c>
      <c r="C9" s="65">
        <f>Input!B4</f>
        <v>2015509</v>
      </c>
      <c r="D9" s="65"/>
      <c r="E9" s="13"/>
      <c r="F9" s="13"/>
      <c r="I9" s="13"/>
    </row>
    <row r="10" spans="1:9" x14ac:dyDescent="0.25">
      <c r="A10" s="13"/>
      <c r="B10" s="13"/>
      <c r="C10" s="13"/>
      <c r="D10" s="13"/>
      <c r="E10" s="13"/>
      <c r="F10" s="13"/>
      <c r="G10" s="13"/>
      <c r="H10" s="13"/>
      <c r="I10" s="13"/>
    </row>
    <row r="11" spans="1:9" x14ac:dyDescent="0.25">
      <c r="A11" s="15" t="s">
        <v>23</v>
      </c>
      <c r="B11" s="15" t="str">
        <f>Input!B16</f>
        <v>480 V-To-Ground, 1 PHASE, 3 WIRE, 1P-280 AMP MAIN CIRCUIT BREAKER</v>
      </c>
      <c r="C11" s="15"/>
      <c r="D11" s="15"/>
      <c r="E11" s="13"/>
      <c r="F11" s="13"/>
      <c r="G11" s="13"/>
      <c r="H11" s="13"/>
      <c r="I11" s="13"/>
    </row>
    <row r="12" spans="1:9" x14ac:dyDescent="0.25">
      <c r="A12" s="13"/>
      <c r="B12" s="13"/>
      <c r="C12" s="13"/>
      <c r="D12" s="13"/>
      <c r="E12" s="13"/>
      <c r="F12" s="13"/>
      <c r="G12" s="13"/>
      <c r="H12" s="13"/>
      <c r="I12" s="13"/>
    </row>
    <row r="13" spans="1:9" ht="32.25" customHeight="1" x14ac:dyDescent="0.25">
      <c r="A13" s="18"/>
      <c r="B13" s="32" t="s">
        <v>24</v>
      </c>
      <c r="C13" s="32" t="s">
        <v>25</v>
      </c>
      <c r="D13" s="32" t="s">
        <v>26</v>
      </c>
      <c r="E13" s="32" t="s">
        <v>27</v>
      </c>
      <c r="G13" s="13"/>
      <c r="H13" s="13"/>
      <c r="I13" s="13"/>
    </row>
    <row r="14" spans="1:9" x14ac:dyDescent="0.25">
      <c r="A14" s="33" t="s">
        <v>28</v>
      </c>
      <c r="B14" s="34">
        <v>280</v>
      </c>
      <c r="C14" s="34"/>
      <c r="D14" s="34"/>
      <c r="E14" s="34"/>
      <c r="G14" s="13"/>
      <c r="H14" s="13"/>
      <c r="I14" s="13"/>
    </row>
    <row r="15" spans="1:9" x14ac:dyDescent="0.25">
      <c r="A15" s="33"/>
      <c r="B15" s="34"/>
      <c r="C15" s="34"/>
      <c r="D15" s="34"/>
      <c r="E15" s="34"/>
      <c r="F15" s="13"/>
      <c r="G15" s="13"/>
      <c r="H15" s="13"/>
      <c r="I15" s="13"/>
    </row>
    <row r="16" spans="1:9" ht="22.5" x14ac:dyDescent="0.25">
      <c r="A16" s="32" t="s">
        <v>32</v>
      </c>
      <c r="B16" s="34"/>
      <c r="C16" s="34"/>
      <c r="D16" s="34"/>
      <c r="E16" s="34"/>
      <c r="F16" s="13"/>
      <c r="G16" s="13"/>
      <c r="H16" s="13"/>
      <c r="I16" s="13"/>
    </row>
    <row r="17" spans="1:9" x14ac:dyDescent="0.25">
      <c r="A17" s="54" t="s">
        <v>59</v>
      </c>
      <c r="B17" s="35">
        <v>40</v>
      </c>
      <c r="C17" s="19">
        <v>21.67</v>
      </c>
      <c r="D17" s="19">
        <f t="shared" ref="D17:D18" si="0">C17/0.8</f>
        <v>27.087500000000002</v>
      </c>
      <c r="E17" s="35">
        <f>D17*Input!D$14</f>
        <v>13002.000000000002</v>
      </c>
      <c r="F17" s="13"/>
      <c r="G17" s="13"/>
      <c r="H17" s="13"/>
      <c r="I17" s="13"/>
    </row>
    <row r="18" spans="1:9" x14ac:dyDescent="0.25">
      <c r="A18" s="54" t="s">
        <v>60</v>
      </c>
      <c r="B18" s="35">
        <v>40</v>
      </c>
      <c r="C18" s="19">
        <v>21.67</v>
      </c>
      <c r="D18" s="19">
        <f t="shared" si="0"/>
        <v>27.087500000000002</v>
      </c>
      <c r="E18" s="53">
        <f>D18*Input!D$14</f>
        <v>13002.000000000002</v>
      </c>
      <c r="F18" s="13"/>
    </row>
    <row r="19" spans="1:9" x14ac:dyDescent="0.25">
      <c r="A19" s="54" t="s">
        <v>53</v>
      </c>
      <c r="B19" s="53">
        <v>40</v>
      </c>
      <c r="C19" s="19">
        <v>16.579999999999998</v>
      </c>
      <c r="D19" s="19">
        <f t="shared" ref="D19" si="1">C19/0.8</f>
        <v>20.724999999999998</v>
      </c>
      <c r="E19" s="53">
        <f>D19*Input!D$14</f>
        <v>9947.9999999999982</v>
      </c>
      <c r="F19" s="13"/>
    </row>
    <row r="20" spans="1:9" x14ac:dyDescent="0.25">
      <c r="A20" s="54" t="s">
        <v>54</v>
      </c>
      <c r="B20" s="53">
        <v>40</v>
      </c>
      <c r="C20" s="19">
        <v>14.08</v>
      </c>
      <c r="D20" s="19">
        <f t="shared" ref="D20:D22" si="2">C20/0.8</f>
        <v>17.599999999999998</v>
      </c>
      <c r="E20" s="53">
        <f>D20*Input!D$14</f>
        <v>8447.9999999999982</v>
      </c>
      <c r="F20" s="13"/>
    </row>
    <row r="21" spans="1:9" x14ac:dyDescent="0.25">
      <c r="A21" s="54" t="s">
        <v>61</v>
      </c>
      <c r="B21" s="53">
        <v>40</v>
      </c>
      <c r="C21" s="19">
        <v>17.329999999999998</v>
      </c>
      <c r="D21" s="19">
        <f t="shared" si="2"/>
        <v>21.662499999999998</v>
      </c>
      <c r="E21" s="53">
        <f>D21*Input!D$14</f>
        <v>10397.999999999998</v>
      </c>
      <c r="F21" s="13"/>
    </row>
    <row r="22" spans="1:9" x14ac:dyDescent="0.25">
      <c r="A22" s="54" t="s">
        <v>62</v>
      </c>
      <c r="B22" s="53">
        <v>40</v>
      </c>
      <c r="C22" s="19">
        <v>13.34</v>
      </c>
      <c r="D22" s="19">
        <f t="shared" si="2"/>
        <v>16.674999999999997</v>
      </c>
      <c r="E22" s="53">
        <f>D22*Input!D$14</f>
        <v>8003.9999999999982</v>
      </c>
      <c r="F22" s="13"/>
    </row>
    <row r="23" spans="1:9" x14ac:dyDescent="0.25">
      <c r="A23" s="36"/>
      <c r="B23" s="35"/>
      <c r="C23" s="19"/>
      <c r="D23" s="19"/>
      <c r="E23" s="35"/>
      <c r="F23" s="13"/>
    </row>
    <row r="24" spans="1:9" x14ac:dyDescent="0.25">
      <c r="A24" s="33"/>
      <c r="B24" s="34"/>
      <c r="C24" s="19"/>
      <c r="D24" s="19"/>
      <c r="E24" s="34"/>
      <c r="F24" s="13"/>
      <c r="G24" s="13"/>
      <c r="H24" s="13"/>
      <c r="I24" s="13"/>
    </row>
    <row r="25" spans="1:9" x14ac:dyDescent="0.25">
      <c r="A25" s="33" t="s">
        <v>29</v>
      </c>
      <c r="B25" s="34"/>
      <c r="C25" s="19">
        <f>E25/480</f>
        <v>130.83750000000001</v>
      </c>
      <c r="D25" s="19">
        <f>C25/0.8</f>
        <v>163.546875</v>
      </c>
      <c r="E25" s="34">
        <f>SUM(E17:E24)</f>
        <v>62802</v>
      </c>
      <c r="F25" s="13"/>
      <c r="G25" s="13"/>
      <c r="H25" s="13"/>
      <c r="I25" s="13"/>
    </row>
    <row r="26" spans="1:9" x14ac:dyDescent="0.25">
      <c r="A26" s="33"/>
      <c r="B26" s="34"/>
      <c r="C26" s="34"/>
      <c r="D26" s="34"/>
      <c r="E26" s="34"/>
      <c r="F26" s="13"/>
      <c r="G26" s="13"/>
      <c r="H26" s="13"/>
      <c r="I26" s="13"/>
    </row>
    <row r="27" spans="1:9" x14ac:dyDescent="0.25">
      <c r="A27" s="66" t="s">
        <v>30</v>
      </c>
      <c r="B27" s="67"/>
      <c r="C27" s="68">
        <f>(C25*Input!$D$14)/1000</f>
        <v>62.802</v>
      </c>
      <c r="D27" s="67"/>
      <c r="E27" s="67"/>
      <c r="F27" s="13"/>
      <c r="G27" s="13"/>
      <c r="H27" s="13"/>
      <c r="I27" s="13"/>
    </row>
    <row r="28" spans="1:9" x14ac:dyDescent="0.25">
      <c r="A28" s="66"/>
      <c r="B28" s="67"/>
      <c r="C28" s="68"/>
      <c r="D28" s="67"/>
      <c r="E28" s="67"/>
      <c r="F28" s="13"/>
      <c r="G28" s="13"/>
      <c r="H28" s="13"/>
      <c r="I28" s="13"/>
    </row>
    <row r="29" spans="1:9" ht="15" customHeight="1" x14ac:dyDescent="0.25">
      <c r="A29" s="33"/>
      <c r="B29" s="34"/>
      <c r="C29" s="34"/>
      <c r="D29" s="34"/>
      <c r="E29" s="34"/>
      <c r="F29" s="13"/>
      <c r="G29" s="13"/>
      <c r="H29" s="13"/>
      <c r="I29" s="13"/>
    </row>
    <row r="30" spans="1:9" x14ac:dyDescent="0.25">
      <c r="A30" s="66" t="s">
        <v>31</v>
      </c>
      <c r="B30" s="67"/>
      <c r="C30" s="69">
        <f>E25/1000</f>
        <v>62.802</v>
      </c>
      <c r="D30" s="67"/>
      <c r="E30" s="67"/>
      <c r="F30" s="13"/>
      <c r="G30" s="13"/>
      <c r="H30" s="13"/>
      <c r="I30" s="13"/>
    </row>
    <row r="31" spans="1:9" ht="22.5" customHeight="1" x14ac:dyDescent="0.25">
      <c r="A31" s="66"/>
      <c r="B31" s="67"/>
      <c r="C31" s="69"/>
      <c r="D31" s="67"/>
      <c r="E31" s="67"/>
      <c r="F31" s="13"/>
      <c r="G31" s="13"/>
      <c r="H31" s="13"/>
      <c r="I31" s="13"/>
    </row>
    <row r="32" spans="1:9" x14ac:dyDescent="0.25">
      <c r="A32" s="13"/>
      <c r="B32" s="13"/>
      <c r="C32" s="13"/>
      <c r="D32" s="13"/>
      <c r="E32" s="13"/>
      <c r="F32" s="13"/>
      <c r="G32" s="13"/>
      <c r="H32" s="13"/>
      <c r="I32" s="13"/>
    </row>
    <row r="33" spans="1:9" x14ac:dyDescent="0.25">
      <c r="A33" s="13"/>
      <c r="B33" s="13"/>
      <c r="C33" s="13"/>
      <c r="D33" s="13"/>
      <c r="E33" s="13"/>
      <c r="F33" s="13"/>
      <c r="G33" s="13"/>
      <c r="H33" s="13"/>
      <c r="I33" s="13"/>
    </row>
    <row r="34" spans="1:9" x14ac:dyDescent="0.25">
      <c r="A34" s="13"/>
      <c r="B34" s="13"/>
      <c r="C34" s="13"/>
      <c r="D34" s="13"/>
      <c r="E34" s="13"/>
      <c r="F34" s="13"/>
      <c r="G34" s="13"/>
      <c r="H34" s="13"/>
      <c r="I34" s="13"/>
    </row>
    <row r="35" spans="1:9" x14ac:dyDescent="0.25">
      <c r="A35" s="13"/>
      <c r="B35" s="13"/>
      <c r="C35" s="13"/>
      <c r="D35" s="13"/>
      <c r="E35" s="13"/>
      <c r="F35" s="13"/>
      <c r="G35" s="13"/>
      <c r="H35" s="13"/>
      <c r="I35" s="13"/>
    </row>
    <row r="36" spans="1:9" x14ac:dyDescent="0.25">
      <c r="A36" s="13"/>
      <c r="B36" s="13"/>
      <c r="C36" s="13"/>
      <c r="D36" s="13"/>
      <c r="E36" s="13"/>
      <c r="F36" s="13"/>
      <c r="G36" s="13"/>
      <c r="H36" s="13"/>
      <c r="I36" s="13"/>
    </row>
    <row r="37" spans="1:9" x14ac:dyDescent="0.25">
      <c r="A37" s="13"/>
      <c r="B37" s="13"/>
      <c r="C37" s="13"/>
      <c r="D37" s="13"/>
      <c r="E37" s="13"/>
      <c r="F37" s="13"/>
      <c r="G37" s="13"/>
      <c r="H37" s="13"/>
      <c r="I37" s="13"/>
    </row>
    <row r="38" spans="1:9" x14ac:dyDescent="0.25">
      <c r="A38" s="13"/>
      <c r="B38" s="13"/>
      <c r="C38" s="13"/>
      <c r="D38" s="13"/>
      <c r="E38" s="13"/>
      <c r="F38" s="13"/>
      <c r="G38" s="13"/>
      <c r="H38" s="13"/>
      <c r="I38" s="13"/>
    </row>
    <row r="39" spans="1:9" x14ac:dyDescent="0.25">
      <c r="A39" s="13"/>
      <c r="B39" s="13"/>
      <c r="C39" s="13"/>
      <c r="D39" s="13"/>
      <c r="E39" s="13"/>
      <c r="F39" s="13"/>
      <c r="G39" s="13"/>
      <c r="H39" s="13"/>
      <c r="I39" s="13"/>
    </row>
    <row r="40" spans="1:9" x14ac:dyDescent="0.25">
      <c r="A40" s="13"/>
      <c r="B40" s="13"/>
      <c r="C40" s="13"/>
      <c r="D40" s="13"/>
      <c r="E40" s="13"/>
      <c r="F40" s="13"/>
      <c r="G40" s="13"/>
      <c r="H40" s="13"/>
      <c r="I40" s="13"/>
    </row>
    <row r="41" spans="1:9" x14ac:dyDescent="0.25">
      <c r="A41" s="13"/>
      <c r="B41" s="13"/>
      <c r="C41" s="13"/>
      <c r="D41" s="13"/>
      <c r="E41" s="13"/>
      <c r="F41" s="13"/>
      <c r="G41" s="13"/>
      <c r="H41" s="13"/>
      <c r="I41" s="13"/>
    </row>
    <row r="42" spans="1:9" x14ac:dyDescent="0.25">
      <c r="A42" s="13"/>
      <c r="B42" s="13"/>
      <c r="C42" s="13"/>
      <c r="D42" s="13"/>
      <c r="E42" s="13"/>
      <c r="F42" s="13"/>
      <c r="G42" s="13"/>
      <c r="H42" s="13"/>
      <c r="I42" s="13"/>
    </row>
    <row r="43" spans="1:9" x14ac:dyDescent="0.25">
      <c r="A43" s="13"/>
      <c r="B43" s="13"/>
      <c r="C43" s="13"/>
      <c r="D43" s="13"/>
      <c r="E43" s="13"/>
      <c r="F43" s="13"/>
      <c r="G43" s="13"/>
      <c r="H43" s="13"/>
      <c r="I43" s="13"/>
    </row>
    <row r="44" spans="1:9" x14ac:dyDescent="0.25">
      <c r="A44" s="13"/>
      <c r="B44" s="13"/>
      <c r="C44" s="13"/>
      <c r="D44" s="13"/>
      <c r="E44" s="13"/>
      <c r="F44" s="13"/>
      <c r="G44" s="13"/>
      <c r="H44" s="13"/>
      <c r="I44" s="13"/>
    </row>
    <row r="45" spans="1:9" x14ac:dyDescent="0.25">
      <c r="A45" s="13"/>
      <c r="B45" s="13"/>
      <c r="C45" s="13"/>
      <c r="D45" s="13"/>
      <c r="E45" s="13"/>
      <c r="F45" s="13"/>
      <c r="G45" s="13"/>
      <c r="H45" s="13"/>
      <c r="I45" s="13"/>
    </row>
    <row r="46" spans="1:9" x14ac:dyDescent="0.25">
      <c r="A46" s="13"/>
      <c r="B46" s="13"/>
      <c r="C46" s="13"/>
      <c r="D46" s="13"/>
      <c r="E46" s="13"/>
      <c r="F46" s="13"/>
      <c r="G46" s="13"/>
      <c r="H46" s="13"/>
      <c r="I46" s="13"/>
    </row>
    <row r="47" spans="1:9" x14ac:dyDescent="0.25">
      <c r="A47" s="13"/>
      <c r="B47" s="13"/>
      <c r="C47" s="13"/>
      <c r="D47" s="13"/>
      <c r="E47" s="13"/>
      <c r="F47" s="13"/>
      <c r="G47" s="13"/>
      <c r="H47" s="13"/>
      <c r="I47" s="13"/>
    </row>
    <row r="48" spans="1:9" x14ac:dyDescent="0.25">
      <c r="A48" s="13"/>
      <c r="B48" s="13"/>
      <c r="C48" s="13"/>
      <c r="D48" s="13"/>
      <c r="E48" s="13"/>
      <c r="F48" s="13"/>
      <c r="G48" s="13"/>
      <c r="H48" s="13"/>
      <c r="I48" s="13"/>
    </row>
    <row r="49" spans="1:9" x14ac:dyDescent="0.25">
      <c r="A49" s="13"/>
      <c r="B49" s="13"/>
      <c r="C49" s="13"/>
      <c r="D49" s="13"/>
      <c r="E49" s="13"/>
      <c r="F49" s="13"/>
      <c r="G49" s="13"/>
      <c r="H49" s="13"/>
      <c r="I49" s="13"/>
    </row>
    <row r="50" spans="1:9" x14ac:dyDescent="0.25">
      <c r="A50" s="13"/>
      <c r="B50" s="13"/>
      <c r="C50" s="13"/>
      <c r="D50" s="13"/>
      <c r="E50" s="13"/>
      <c r="F50" s="13"/>
      <c r="G50" s="13"/>
      <c r="H50" s="13"/>
      <c r="I50" s="13"/>
    </row>
    <row r="51" spans="1:9" x14ac:dyDescent="0.25">
      <c r="A51" s="13"/>
      <c r="B51" s="13"/>
      <c r="C51" s="13"/>
      <c r="D51" s="13"/>
      <c r="E51" s="13"/>
      <c r="F51" s="13"/>
      <c r="G51" s="13"/>
      <c r="H51" s="13"/>
      <c r="I51" s="13"/>
    </row>
    <row r="52" spans="1:9" x14ac:dyDescent="0.25">
      <c r="A52" s="13"/>
      <c r="B52" s="13"/>
      <c r="C52" s="13"/>
      <c r="D52" s="13"/>
      <c r="E52" s="13"/>
      <c r="F52" s="13"/>
      <c r="G52" s="13"/>
      <c r="H52" s="13"/>
      <c r="I52" s="13"/>
    </row>
    <row r="53" spans="1:9" x14ac:dyDescent="0.25">
      <c r="A53" s="13"/>
      <c r="B53" s="13"/>
      <c r="C53" s="13"/>
      <c r="D53" s="13"/>
      <c r="E53" s="13"/>
      <c r="F53" s="13"/>
      <c r="G53" s="13"/>
      <c r="H53" s="13"/>
      <c r="I53" s="13"/>
    </row>
  </sheetData>
  <mergeCells count="13">
    <mergeCell ref="A30:A31"/>
    <mergeCell ref="B30:B31"/>
    <mergeCell ref="C30:C31"/>
    <mergeCell ref="D30:D31"/>
    <mergeCell ref="E30:E31"/>
    <mergeCell ref="A2:F2"/>
    <mergeCell ref="C5:D5"/>
    <mergeCell ref="C9:D9"/>
    <mergeCell ref="A27:A28"/>
    <mergeCell ref="B27:B28"/>
    <mergeCell ref="C27:C28"/>
    <mergeCell ref="D27:D28"/>
    <mergeCell ref="E27:E2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27851-0928-4F3D-AFA4-26BCD929AE38}">
  <dimension ref="A1:G17"/>
  <sheetViews>
    <sheetView zoomScaleNormal="100" workbookViewId="0">
      <selection activeCell="A3" sqref="A3:E3"/>
    </sheetView>
  </sheetViews>
  <sheetFormatPr defaultRowHeight="15" x14ac:dyDescent="0.25"/>
  <cols>
    <col min="1" max="1" width="17.7109375" customWidth="1"/>
    <col min="2" max="2" width="46.28515625" customWidth="1"/>
    <col min="3" max="3" width="15.7109375" customWidth="1"/>
    <col min="4" max="4" width="0.42578125" customWidth="1"/>
    <col min="5" max="5" width="15.7109375" customWidth="1"/>
    <col min="7" max="7" width="23.85546875" customWidth="1"/>
    <col min="8" max="8" width="25.7109375" customWidth="1"/>
    <col min="9" max="9" width="25.140625" customWidth="1"/>
    <col min="12" max="12" width="9.140625" customWidth="1"/>
    <col min="13" max="13" width="29.85546875" customWidth="1"/>
    <col min="14" max="14" width="22.140625" customWidth="1"/>
  </cols>
  <sheetData>
    <row r="1" spans="1:7" x14ac:dyDescent="0.25">
      <c r="A1" s="74" t="s">
        <v>63</v>
      </c>
      <c r="B1" s="74"/>
      <c r="C1" s="74"/>
      <c r="D1" s="74"/>
      <c r="E1" s="74"/>
    </row>
    <row r="2" spans="1:7" x14ac:dyDescent="0.25">
      <c r="A2" s="75" t="str">
        <f>Input!B16</f>
        <v>480 V-To-Ground, 1 PHASE, 3 WIRE, 1P-280 AMP MAIN CIRCUIT BREAKER</v>
      </c>
      <c r="B2" s="75"/>
      <c r="C2" s="75"/>
      <c r="D2" s="75"/>
      <c r="E2" s="75"/>
    </row>
    <row r="3" spans="1:7" x14ac:dyDescent="0.25">
      <c r="A3" s="76" t="str">
        <f>Input!B14</f>
        <v>STA. 116+84, 1979' LT</v>
      </c>
      <c r="B3" s="76"/>
      <c r="C3" s="76"/>
      <c r="D3" s="76"/>
      <c r="E3" s="76"/>
    </row>
    <row r="4" spans="1:7" ht="11.25" customHeight="1" thickBot="1" x14ac:dyDescent="0.3"/>
    <row r="5" spans="1:7" ht="33.75" x14ac:dyDescent="0.25">
      <c r="A5" s="20" t="s">
        <v>33</v>
      </c>
      <c r="B5" s="21" t="s">
        <v>34</v>
      </c>
      <c r="C5" s="77" t="s">
        <v>43</v>
      </c>
      <c r="D5" s="78"/>
      <c r="E5" s="30" t="s">
        <v>51</v>
      </c>
    </row>
    <row r="6" spans="1:7" x14ac:dyDescent="0.25">
      <c r="A6" s="56" t="str">
        <f>Breakers!A17</f>
        <v>C-I</v>
      </c>
      <c r="B6" s="22" t="s">
        <v>65</v>
      </c>
      <c r="C6" s="70">
        <f>Breakers!C17</f>
        <v>21.67</v>
      </c>
      <c r="D6" s="71"/>
      <c r="E6" s="25">
        <f>(C6*Input!D$14)/1000</f>
        <v>10.4016</v>
      </c>
      <c r="G6" s="48"/>
    </row>
    <row r="7" spans="1:7" x14ac:dyDescent="0.25">
      <c r="A7" s="56" t="str">
        <f>Breakers!A18</f>
        <v>C-II</v>
      </c>
      <c r="B7" s="22" t="s">
        <v>65</v>
      </c>
      <c r="C7" s="70">
        <f>Breakers!C18</f>
        <v>21.67</v>
      </c>
      <c r="D7" s="71"/>
      <c r="E7" s="25">
        <f>(C7*Input!D$14)/1000</f>
        <v>10.4016</v>
      </c>
    </row>
    <row r="8" spans="1:7" x14ac:dyDescent="0.25">
      <c r="A8" s="56" t="str">
        <f>Breakers!A19</f>
        <v>C-III</v>
      </c>
      <c r="B8" s="22" t="s">
        <v>65</v>
      </c>
      <c r="C8" s="70">
        <f>Breakers!C19</f>
        <v>16.579999999999998</v>
      </c>
      <c r="D8" s="71"/>
      <c r="E8" s="25">
        <f>(C8*Input!D$14)/1000</f>
        <v>7.9583999999999993</v>
      </c>
      <c r="G8" s="48"/>
    </row>
    <row r="9" spans="1:7" x14ac:dyDescent="0.25">
      <c r="A9" s="56" t="str">
        <f>Breakers!A20</f>
        <v>C-IV</v>
      </c>
      <c r="B9" s="22" t="s">
        <v>65</v>
      </c>
      <c r="C9" s="70">
        <f>Breakers!C20</f>
        <v>14.08</v>
      </c>
      <c r="D9" s="71"/>
      <c r="E9" s="25">
        <f>(C9*Input!D$14)/1000</f>
        <v>6.7584</v>
      </c>
    </row>
    <row r="10" spans="1:7" x14ac:dyDescent="0.25">
      <c r="A10" s="56" t="str">
        <f>Breakers!A21</f>
        <v>C-V</v>
      </c>
      <c r="B10" s="22" t="s">
        <v>65</v>
      </c>
      <c r="C10" s="70">
        <f>Breakers!C21</f>
        <v>17.329999999999998</v>
      </c>
      <c r="D10" s="71"/>
      <c r="E10" s="25">
        <f>(C10*Input!D$14)/1000</f>
        <v>8.3184000000000005</v>
      </c>
      <c r="G10" s="48"/>
    </row>
    <row r="11" spans="1:7" x14ac:dyDescent="0.25">
      <c r="A11" s="56" t="str">
        <f>Breakers!A22</f>
        <v>C-VI</v>
      </c>
      <c r="B11" s="22" t="s">
        <v>65</v>
      </c>
      <c r="C11" s="70">
        <f>Breakers!C22</f>
        <v>13.34</v>
      </c>
      <c r="D11" s="71"/>
      <c r="E11" s="25">
        <f>(C11*Input!D$14)/1000</f>
        <v>6.4032</v>
      </c>
    </row>
    <row r="12" spans="1:7" ht="15.75" thickBot="1" x14ac:dyDescent="0.3">
      <c r="A12" s="23"/>
      <c r="B12" s="24"/>
      <c r="C12" s="72"/>
      <c r="D12" s="73"/>
      <c r="E12" s="38"/>
    </row>
    <row r="13" spans="1:7" x14ac:dyDescent="0.25">
      <c r="A13" s="40"/>
      <c r="B13" s="39" t="s">
        <v>64</v>
      </c>
      <c r="C13" s="51">
        <f>(SUM(C6:D11)*Input!D14)</f>
        <v>50241.599999999999</v>
      </c>
      <c r="D13" s="45"/>
      <c r="E13" s="41" t="s">
        <v>49</v>
      </c>
    </row>
    <row r="14" spans="1:7" x14ac:dyDescent="0.25">
      <c r="A14" s="40"/>
      <c r="B14" s="39" t="s">
        <v>46</v>
      </c>
      <c r="C14" s="51">
        <f>C13*0.2</f>
        <v>10048.32</v>
      </c>
      <c r="D14" s="45"/>
      <c r="E14" s="41" t="s">
        <v>49</v>
      </c>
    </row>
    <row r="15" spans="1:7" x14ac:dyDescent="0.25">
      <c r="A15" s="42"/>
      <c r="B15" s="49" t="s">
        <v>52</v>
      </c>
      <c r="C15" s="51">
        <f>(C13+C14)*0.25</f>
        <v>15072.48</v>
      </c>
      <c r="D15" s="45"/>
      <c r="E15" s="41" t="s">
        <v>49</v>
      </c>
    </row>
    <row r="16" spans="1:7" x14ac:dyDescent="0.25">
      <c r="A16" s="42"/>
      <c r="B16" s="39" t="s">
        <v>47</v>
      </c>
      <c r="C16" s="51">
        <f>C13+C14+C15</f>
        <v>75362.399999999994</v>
      </c>
      <c r="D16" s="45"/>
      <c r="E16" s="41" t="s">
        <v>49</v>
      </c>
    </row>
    <row r="17" spans="1:5" ht="15.75" thickBot="1" x14ac:dyDescent="0.3">
      <c r="A17" s="43"/>
      <c r="B17" s="44" t="s">
        <v>48</v>
      </c>
      <c r="C17" s="52">
        <f>C16/480</f>
        <v>157.005</v>
      </c>
      <c r="D17" s="46"/>
      <c r="E17" s="47" t="s">
        <v>50</v>
      </c>
    </row>
  </sheetData>
  <mergeCells count="11">
    <mergeCell ref="C11:D11"/>
    <mergeCell ref="C12:D12"/>
    <mergeCell ref="A1:E1"/>
    <mergeCell ref="A2:E2"/>
    <mergeCell ref="A3:E3"/>
    <mergeCell ref="C5:D5"/>
    <mergeCell ref="C10:D10"/>
    <mergeCell ref="C6:D6"/>
    <mergeCell ref="C7:D7"/>
    <mergeCell ref="C8:D8"/>
    <mergeCell ref="C9:D9"/>
  </mergeCells>
  <phoneticPr fontId="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Input</vt:lpstr>
      <vt:lpstr>Breakers</vt:lpstr>
      <vt:lpstr>Voltage Drop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Dallas Smith</dc:creator>
  <cp:lastModifiedBy>Maria Missena, E.I.</cp:lastModifiedBy>
  <cp:lastPrinted>2018-01-19T13:25:26Z</cp:lastPrinted>
  <dcterms:created xsi:type="dcterms:W3CDTF">2018-01-10T12:48:27Z</dcterms:created>
  <dcterms:modified xsi:type="dcterms:W3CDTF">2020-06-24T18:03:22Z</dcterms:modified>
</cp:coreProperties>
</file>